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2_Q4\WEB\"/>
    </mc:Choice>
  </mc:AlternateContent>
  <bookViews>
    <workbookView xWindow="0" yWindow="0" windowWidth="28800" windowHeight="12210"/>
  </bookViews>
  <sheets>
    <sheet name="Rapor_6" sheetId="28" r:id="rId1"/>
  </sheets>
  <externalReferences>
    <externalReference r:id="rId2"/>
  </externalReferences>
  <definedNames>
    <definedName name="_xlnm.Print_Area" localSheetId="0">Rapor_6!$M$46:$AN$67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8" l="1"/>
  <c r="L18" i="28"/>
  <c r="I18" i="28"/>
  <c r="F18" i="28"/>
  <c r="G18" i="28" s="1"/>
  <c r="E18" i="28"/>
  <c r="H18" i="28" s="1"/>
  <c r="D18" i="28"/>
  <c r="I17" i="28"/>
  <c r="F17" i="28"/>
  <c r="G17" i="28" s="1"/>
  <c r="E17" i="28"/>
  <c r="H17" i="28" s="1"/>
  <c r="C17" i="28"/>
  <c r="D17" i="28" s="1"/>
  <c r="G16" i="28"/>
  <c r="F16" i="28"/>
  <c r="I16" i="28" s="1"/>
  <c r="E16" i="28"/>
  <c r="H16" i="28" s="1"/>
  <c r="C16" i="28"/>
  <c r="D16" i="28" s="1"/>
  <c r="F15" i="28"/>
  <c r="I15" i="28" s="1"/>
  <c r="E15" i="28"/>
  <c r="H15" i="28" s="1"/>
  <c r="C15" i="28"/>
  <c r="D15" i="28" s="1"/>
  <c r="F14" i="28"/>
  <c r="I14" i="28" s="1"/>
  <c r="E14" i="28"/>
  <c r="H14" i="28" s="1"/>
  <c r="D14" i="28"/>
  <c r="C14" i="28"/>
  <c r="F13" i="28"/>
  <c r="I13" i="28" s="1"/>
  <c r="E13" i="28"/>
  <c r="G13" i="28" s="1"/>
  <c r="C13" i="28"/>
  <c r="D13" i="28" s="1"/>
  <c r="L13" i="28" s="1"/>
  <c r="H12" i="28"/>
  <c r="F12" i="28"/>
  <c r="G12" i="28" s="1"/>
  <c r="E12" i="28"/>
  <c r="C12" i="28"/>
  <c r="D12" i="28" s="1"/>
  <c r="L12" i="28" s="1"/>
  <c r="B12" i="28"/>
  <c r="I11" i="28"/>
  <c r="H11" i="28"/>
  <c r="F11" i="28"/>
  <c r="E11" i="28"/>
  <c r="G11" i="28" s="1"/>
  <c r="C11" i="28"/>
  <c r="B11" i="28"/>
  <c r="D11" i="28" s="1"/>
  <c r="L11" i="28" s="1"/>
  <c r="G10" i="28"/>
  <c r="F10" i="28"/>
  <c r="I10" i="28" s="1"/>
  <c r="E10" i="28"/>
  <c r="H10" i="28" s="1"/>
  <c r="C10" i="28"/>
  <c r="B10" i="28"/>
  <c r="D10" i="28" s="1"/>
  <c r="F9" i="28"/>
  <c r="I9" i="28" s="1"/>
  <c r="E9" i="28"/>
  <c r="H9" i="28" s="1"/>
  <c r="D9" i="28"/>
  <c r="C9" i="28"/>
  <c r="B9" i="28"/>
  <c r="H8" i="28"/>
  <c r="F8" i="28"/>
  <c r="G8" i="28" s="1"/>
  <c r="E8" i="28"/>
  <c r="C8" i="28"/>
  <c r="D8" i="28" s="1"/>
  <c r="L8" i="28" s="1"/>
  <c r="B8" i="28"/>
  <c r="I7" i="28"/>
  <c r="H7" i="28"/>
  <c r="F7" i="28"/>
  <c r="E7" i="28"/>
  <c r="G7" i="28" s="1"/>
  <c r="C7" i="28"/>
  <c r="B7" i="28"/>
  <c r="D7" i="28" s="1"/>
  <c r="L7" i="28" s="1"/>
  <c r="G6" i="28"/>
  <c r="F6" i="28"/>
  <c r="I6" i="28" s="1"/>
  <c r="E6" i="28"/>
  <c r="H6" i="28" s="1"/>
  <c r="C6" i="28"/>
  <c r="B6" i="28"/>
  <c r="D6" i="28" s="1"/>
  <c r="J6" i="28" l="1"/>
  <c r="L6" i="28"/>
  <c r="L14" i="28"/>
  <c r="J11" i="28"/>
  <c r="J17" i="28"/>
  <c r="J8" i="28"/>
  <c r="J13" i="28"/>
  <c r="J18" i="28"/>
  <c r="J12" i="28"/>
  <c r="L10" i="28"/>
  <c r="J10" i="28"/>
  <c r="J7" i="28"/>
  <c r="L16" i="28"/>
  <c r="J16" i="28"/>
  <c r="I8" i="28"/>
  <c r="G9" i="28"/>
  <c r="J9" i="28" s="1"/>
  <c r="I12" i="28"/>
  <c r="H13" i="28"/>
  <c r="G14" i="28"/>
  <c r="J14" i="28" s="1"/>
  <c r="G15" i="28"/>
  <c r="J15" i="28" s="1"/>
  <c r="L15" i="28" l="1"/>
  <c r="L9" i="28"/>
</calcChain>
</file>

<file path=xl/sharedStrings.xml><?xml version="1.0" encoding="utf-8"?>
<sst xmlns="http://schemas.openxmlformats.org/spreadsheetml/2006/main" count="19" uniqueCount="13">
  <si>
    <t>TAŞIT KREDİLERİ</t>
  </si>
  <si>
    <t>Milyon TL</t>
  </si>
  <si>
    <t>2018</t>
  </si>
  <si>
    <t>2020</t>
  </si>
  <si>
    <t>YILLAR</t>
  </si>
  <si>
    <t>BANKALAR</t>
  </si>
  <si>
    <t>FİNANSMAN 
ŞİRKETLERİ</t>
  </si>
  <si>
    <t>FİNANSMAN 
ŞİRKETLERİ PAYI</t>
  </si>
  <si>
    <t>Bireysel</t>
  </si>
  <si>
    <t>Ticari</t>
  </si>
  <si>
    <t>Toplam</t>
  </si>
  <si>
    <t>2021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</si>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</sst>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11" xfId="2" applyNumberFormat="1" applyFont="1" applyFill="1" applyBorder="1" applyAlignment="1">
      <alignment horizontal="center"/>
    </xf>
    <xf numFmtId="49" fontId="3" fillId="3" borderId="12" xfId="2" applyNumberFormat="1" applyFont="1" applyFill="1" applyBorder="1" applyAlignment="1">
      <alignment horizontal="center"/>
    </xf>
    <xf numFmtId="49" fontId="3" fillId="3" borderId="1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5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5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6" xfId="3" applyNumberFormat="1" applyFont="1" applyBorder="1"/>
    <xf numFmtId="165" fontId="0" fillId="0" borderId="17" xfId="3" applyNumberFormat="1" applyFont="1" applyBorder="1"/>
    <xf numFmtId="165" fontId="9" fillId="0" borderId="18" xfId="3" applyNumberFormat="1" applyFont="1" applyBorder="1"/>
    <xf numFmtId="3" fontId="3" fillId="0" borderId="19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4" xfId="1" applyFont="1" applyBorder="1"/>
    <xf numFmtId="9" fontId="3" fillId="0" borderId="15" xfId="1" applyFont="1" applyBorder="1"/>
    <xf numFmtId="165" fontId="0" fillId="0" borderId="20" xfId="3" applyNumberFormat="1" applyFont="1" applyBorder="1"/>
    <xf numFmtId="165" fontId="2" fillId="0" borderId="0" xfId="4" applyNumberFormat="1" applyFont="1" applyBorder="1"/>
    <xf numFmtId="165" fontId="9" fillId="0" borderId="19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1" xfId="3" applyNumberFormat="1" applyFont="1" applyBorder="1"/>
    <xf numFmtId="165" fontId="0" fillId="0" borderId="22" xfId="3" applyNumberFormat="1" applyFont="1" applyBorder="1"/>
    <xf numFmtId="165" fontId="9" fillId="0" borderId="23" xfId="3" applyNumberFormat="1" applyFont="1" applyBorder="1"/>
    <xf numFmtId="3" fontId="3" fillId="0" borderId="23" xfId="2" applyNumberFormat="1" applyFont="1" applyBorder="1" applyAlignment="1">
      <alignment horizontal="center"/>
    </xf>
    <xf numFmtId="9" fontId="2" fillId="0" borderId="21" xfId="1" applyFont="1" applyBorder="1"/>
    <xf numFmtId="9" fontId="2" fillId="0" borderId="12" xfId="1" applyFont="1" applyBorder="1"/>
    <xf numFmtId="9" fontId="3" fillId="0" borderId="13" xfId="1" applyFont="1" applyBorder="1"/>
    <xf numFmtId="165" fontId="2" fillId="0" borderId="0" xfId="4" applyNumberFormat="1" applyFont="1"/>
    <xf numFmtId="4" fontId="0" fillId="0" borderId="0" xfId="0" applyNumberFormat="1" applyFill="1" applyBorder="1"/>
    <xf numFmtId="4" fontId="2" fillId="0" borderId="0" xfId="2" applyNumberFormat="1" applyFill="1" applyBorder="1"/>
    <xf numFmtId="165" fontId="0" fillId="0" borderId="4" xfId="3" applyNumberFormat="1" applyFont="1" applyBorder="1"/>
    <xf numFmtId="165" fontId="0" fillId="0" borderId="12" xfId="3" applyNumberFormat="1" applyFont="1" applyBorder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Rapor_6!$B$4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F6-4433-9F62-A68670D49D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Rapor_6!$D$6:$D$18</c:f>
              <c:numCache>
                <c:formatCode>_-* #,##0\ _₺_-;\-* #,##0\ _₺_-;_-* "-"??\ _₺_-;_-@_-</c:formatCode>
                <c:ptCount val="13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6-4433-9F62-A68670D49DC9}"/>
            </c:ext>
          </c:extLst>
        </c:ser>
        <c:ser>
          <c:idx val="1"/>
          <c:order val="1"/>
          <c:tx>
            <c:strRef>
              <c:f>Rapor_6!$E$4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9F6-4433-9F62-A68670D49DC9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9F6-4433-9F62-A68670D49DC9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F6-4433-9F62-A68670D49DC9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9F6-4433-9F62-A68670D49DC9}"/>
                </c:ext>
              </c:extLst>
            </c:dLbl>
            <c:dLbl>
              <c:idx val="4"/>
              <c:layout>
                <c:manualLayout>
                  <c:x val="1.0168414362885334E-2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9F6-4433-9F62-A68670D49DC9}"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9F6-4433-9F62-A68670D49DC9}"/>
                </c:ext>
              </c:extLst>
            </c:dLbl>
            <c:dLbl>
              <c:idx val="6"/>
              <c:layout>
                <c:manualLayout>
                  <c:x val="1.1439466158245948E-2"/>
                  <c:y val="-6.64175572459213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9F6-4433-9F62-A68670D49DC9}"/>
                </c:ext>
              </c:extLst>
            </c:dLbl>
            <c:dLbl>
              <c:idx val="7"/>
              <c:layout>
                <c:manualLayout>
                  <c:x val="1.0168414362885288E-2"/>
                  <c:y val="-1.3283511449184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9F6-4433-9F62-A68670D49DC9}"/>
                </c:ext>
              </c:extLst>
            </c:dLbl>
            <c:dLbl>
              <c:idx val="9"/>
              <c:layout>
                <c:manualLayout>
                  <c:x val="7.6263107721638726E-3"/>
                  <c:y val="1.328351144918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9F6-4433-9F62-A68670D49DC9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9F6-4433-9F62-A68670D49DC9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9F6-4433-9F62-A68670D49DC9}"/>
                </c:ext>
              </c:extLst>
            </c:dLbl>
            <c:dLbl>
              <c:idx val="12"/>
              <c:layout>
                <c:manualLayout>
                  <c:x val="5.0842071814426442E-3"/>
                  <c:y val="9.9626335868880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9F6-4433-9F62-A68670D49D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Rapor_6!$G$6:$G$18</c:f>
              <c:numCache>
                <c:formatCode>#,##0</c:formatCode>
                <c:ptCount val="13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F6-4433-9F62-A68670D49D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Rapor_6!$H$4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9F6-4433-9F62-A68670D49DC9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9F6-4433-9F62-A68670D49DC9}"/>
                </c:ext>
              </c:extLst>
            </c:dLbl>
            <c:dLbl>
              <c:idx val="12"/>
              <c:layout>
                <c:manualLayout>
                  <c:x val="-8.2298101679139485E-4"/>
                  <c:y val="-4.68243778583737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9F6-4433-9F62-A68670D49D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Rapor_6!$J$6:$J$18</c:f>
              <c:numCache>
                <c:formatCode>0%</c:formatCode>
                <c:ptCount val="13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9F6-4433-9F62-A68670D49D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Rapor_6!$B$4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842071814426442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586-4DB1-88E4-7C35CBA19FE6}"/>
                </c:ext>
              </c:extLst>
            </c:dLbl>
            <c:dLbl>
              <c:idx val="2"/>
              <c:layout>
                <c:manualLayout>
                  <c:x val="6.3552589768033048E-3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586-4DB1-88E4-7C35CBA19FE6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586-4DB1-88E4-7C35CBA19FE6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586-4DB1-88E4-7C35CBA19FE6}"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586-4DB1-88E4-7C35CBA19FE6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586-4DB1-88E4-7C35CBA19FE6}"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586-4DB1-88E4-7C35CBA19FE6}"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586-4DB1-88E4-7C35CBA19F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Rapor_6!$B$6:$B$18</c:f>
              <c:numCache>
                <c:formatCode>_-* #,##0\ _₺_-;\-* #,##0\ _₺_-;_-* "-"??\ _₺_-;_-@_-</c:formatCode>
                <c:ptCount val="13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86-4DB1-88E4-7C35CBA19FE6}"/>
            </c:ext>
          </c:extLst>
        </c:ser>
        <c:ser>
          <c:idx val="1"/>
          <c:order val="1"/>
          <c:tx>
            <c:strRef>
              <c:f>Rapor_6!$E$4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586-4DB1-88E4-7C35CBA19FE6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586-4DB1-88E4-7C35CBA19FE6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586-4DB1-88E4-7C35CBA19FE6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586-4DB1-88E4-7C35CBA19F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Rapor_6!$E$6:$E$18</c:f>
              <c:numCache>
                <c:formatCode>_-* #,##0\ _₺_-;\-* #,##0\ _₺_-;_-* "-"??\ _₺_-;_-@_-</c:formatCode>
                <c:ptCount val="13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586-4DB1-88E4-7C35CBA19F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Rapor_6!$H$4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586-4DB1-88E4-7C35CBA19FE6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586-4DB1-88E4-7C35CBA19FE6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586-4DB1-88E4-7C35CBA19F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Rapor_6!$H$6:$H$18</c:f>
              <c:numCache>
                <c:formatCode>0%</c:formatCode>
                <c:ptCount val="13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586-4DB1-88E4-7C35CBA19F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Rapor_6!$B$4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Rapor_6!$C$6:$C$18</c:f>
              <c:numCache>
                <c:formatCode>_-* #,##0\ _₺_-;\-* #,##0\ _₺_-;_-* "-"??\ _₺_-;_-@_-</c:formatCode>
                <c:ptCount val="13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8-42B2-9821-92545AAAEF77}"/>
            </c:ext>
          </c:extLst>
        </c:ser>
        <c:ser>
          <c:idx val="1"/>
          <c:order val="1"/>
          <c:tx>
            <c:strRef>
              <c:f>Rapor_6!$E$4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98-42B2-9821-92545AAAEF77}"/>
                </c:ext>
              </c:extLst>
            </c:dLbl>
            <c:dLbl>
              <c:idx val="6"/>
              <c:layout>
                <c:manualLayout>
                  <c:x val="5.0842071814425505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698-42B2-9821-92545AAAEF77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698-42B2-9821-92545AAAEF77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698-42B2-9821-92545AAAEF77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698-42B2-9821-92545AAAEF77}"/>
                </c:ext>
              </c:extLst>
            </c:dLbl>
            <c:dLbl>
              <c:idx val="11"/>
              <c:layout>
                <c:manualLayout>
                  <c:x val="2.5421035907211356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698-42B2-9821-92545AAAEF77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698-42B2-9821-92545AAAEF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Rapor_6!$F$6:$F$18</c:f>
              <c:numCache>
                <c:formatCode>_-* #,##0\ _₺_-;\-* #,##0\ _₺_-;_-* "-"??\ _₺_-;_-@_-</c:formatCode>
                <c:ptCount val="13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98-42B2-9821-92545AAAEF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Rapor_6!$H$4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698-42B2-9821-92545AAAEF77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698-42B2-9821-92545AAAEF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Rapor_6!$A$6:$A$17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Rapor_6!$I$6:$I$18</c:f>
              <c:numCache>
                <c:formatCode>0%</c:formatCode>
                <c:ptCount val="13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698-42B2-9821-92545AAAEF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447675</xdr:colOff>
      <xdr:row>43</xdr:row>
      <xdr:rowOff>14290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2_Q4/Konsolide_2010_2022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  <sheetName val="Rapor_6"/>
      <sheetName val="Rapor_7"/>
      <sheetName val="GENEL BİLANÇO"/>
      <sheetName val="YENİ AÇILAN KREDİLER"/>
      <sheetName val="TAKİPTEKİ ALACAKLAR"/>
      <sheetName val="Sheet1"/>
      <sheetName val="Sheet2"/>
      <sheetName val="Sayfa1"/>
      <sheetName val="Rapor_2 (31122014)"/>
      <sheetName val="Bilgi"/>
      <sheetName val="AKTİF KALİTESİ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BANKALAR</v>
          </cell>
          <cell r="E4" t="str">
            <v>FİNANSMAN 
ŞİRKETLERİ</v>
          </cell>
          <cell r="H4" t="str">
            <v>FİNANSMAN 
ŞİRKETLERİ PAYI</v>
          </cell>
        </row>
        <row r="6">
          <cell r="A6">
            <v>2010</v>
          </cell>
          <cell r="B6">
            <v>5665.6149999999998</v>
          </cell>
          <cell r="C6">
            <v>8930.1309999999994</v>
          </cell>
          <cell r="D6">
            <v>14595.745999999999</v>
          </cell>
          <cell r="E6">
            <v>2643.1692768500002</v>
          </cell>
          <cell r="F6">
            <v>2392.7207768399999</v>
          </cell>
          <cell r="G6">
            <v>5035.8900536900001</v>
          </cell>
          <cell r="H6">
            <v>0.31811745121538648</v>
          </cell>
          <cell r="I6">
            <v>0.2113178573735392</v>
          </cell>
          <cell r="J6">
            <v>0.25651912249786457</v>
          </cell>
        </row>
        <row r="7">
          <cell r="A7">
            <v>2011</v>
          </cell>
          <cell r="B7">
            <v>7366.42</v>
          </cell>
          <cell r="C7">
            <v>12793.723000000002</v>
          </cell>
          <cell r="D7">
            <v>20160.143000000004</v>
          </cell>
          <cell r="E7">
            <v>4066.8666149000001</v>
          </cell>
          <cell r="F7">
            <v>3729.9871952499998</v>
          </cell>
          <cell r="G7">
            <v>7796.8538101499998</v>
          </cell>
          <cell r="H7">
            <v>0.35570407284288746</v>
          </cell>
          <cell r="I7">
            <v>0.22573545233940515</v>
          </cell>
          <cell r="J7">
            <v>0.27888738776545879</v>
          </cell>
        </row>
        <row r="8">
          <cell r="A8">
            <v>2012</v>
          </cell>
          <cell r="B8">
            <v>8042.7969999999996</v>
          </cell>
          <cell r="C8">
            <v>12876.346</v>
          </cell>
          <cell r="D8">
            <v>20919.143</v>
          </cell>
          <cell r="E8">
            <v>5124.2605122999994</v>
          </cell>
          <cell r="F8">
            <v>4885.49466054</v>
          </cell>
          <cell r="G8">
            <v>10009.755172839999</v>
          </cell>
          <cell r="H8">
            <v>0.38917279031500962</v>
          </cell>
          <cell r="I8">
            <v>0.2750556518274424</v>
          </cell>
          <cell r="J8">
            <v>0.32363762578616517</v>
          </cell>
        </row>
        <row r="9">
          <cell r="A9">
            <v>2013</v>
          </cell>
          <cell r="B9">
            <v>8531.5659999999989</v>
          </cell>
          <cell r="C9">
            <v>13374.424000000001</v>
          </cell>
          <cell r="D9">
            <v>21905.989999999998</v>
          </cell>
          <cell r="E9">
            <v>6958.2295699699998</v>
          </cell>
          <cell r="F9">
            <v>6657.80607298</v>
          </cell>
          <cell r="G9">
            <v>13616.035642949999</v>
          </cell>
          <cell r="H9">
            <v>0.44921377680799673</v>
          </cell>
          <cell r="I9">
            <v>0.33235471281653378</v>
          </cell>
          <cell r="J9">
            <v>0.38331247716027567</v>
          </cell>
        </row>
        <row r="10">
          <cell r="A10">
            <v>2014</v>
          </cell>
          <cell r="B10">
            <v>6832.1860000000006</v>
          </cell>
          <cell r="C10">
            <v>14412.767</v>
          </cell>
          <cell r="D10">
            <v>21244.953000000001</v>
          </cell>
          <cell r="E10">
            <v>7129.9566940700006</v>
          </cell>
          <cell r="F10">
            <v>10141.887357559999</v>
          </cell>
          <cell r="G10">
            <v>17271.84405163</v>
          </cell>
          <cell r="H10">
            <v>0.51066350275149641</v>
          </cell>
          <cell r="I10">
            <v>0.41303319565715929</v>
          </cell>
          <cell r="J10">
            <v>0.44842368456748588</v>
          </cell>
        </row>
        <row r="11">
          <cell r="A11">
            <v>2015</v>
          </cell>
          <cell r="B11">
            <v>6447.808</v>
          </cell>
          <cell r="C11">
            <v>16157.225</v>
          </cell>
          <cell r="D11">
            <v>22605.032999999999</v>
          </cell>
          <cell r="E11">
            <v>8897.1374847900006</v>
          </cell>
          <cell r="F11">
            <v>13978.42562081</v>
          </cell>
          <cell r="G11">
            <v>22875.563105599998</v>
          </cell>
          <cell r="H11">
            <v>0.57980899923097773</v>
          </cell>
          <cell r="I11">
            <v>0.46385013539934256</v>
          </cell>
          <cell r="J11">
            <v>0.50297412664701957</v>
          </cell>
        </row>
        <row r="12">
          <cell r="A12">
            <v>2016</v>
          </cell>
          <cell r="B12">
            <v>6719.4980000000005</v>
          </cell>
          <cell r="C12">
            <v>16116.463</v>
          </cell>
          <cell r="D12">
            <v>22835.960999999999</v>
          </cell>
          <cell r="E12">
            <v>10148.98230847</v>
          </cell>
          <cell r="F12">
            <v>14831.24904642</v>
          </cell>
          <cell r="G12">
            <v>24980.231354889998</v>
          </cell>
          <cell r="H12">
            <v>0.60165362397073752</v>
          </cell>
          <cell r="I12">
            <v>0.47923571940225757</v>
          </cell>
          <cell r="J12">
            <v>0.52242201071736649</v>
          </cell>
        </row>
        <row r="13">
          <cell r="A13">
            <v>2017</v>
          </cell>
          <cell r="B13">
            <v>7202.6080000000002</v>
          </cell>
          <cell r="C13">
            <v>17650.963</v>
          </cell>
          <cell r="D13">
            <v>24853.571</v>
          </cell>
          <cell r="E13">
            <v>10148.903463679999</v>
          </cell>
          <cell r="F13">
            <v>18436.034218360001</v>
          </cell>
          <cell r="G13">
            <v>28584.937682039999</v>
          </cell>
          <cell r="H13">
            <v>0.58490025407432522</v>
          </cell>
          <cell r="I13">
            <v>0.51087748051756132</v>
          </cell>
          <cell r="J13">
            <v>0.53491271345390357</v>
          </cell>
        </row>
        <row r="14">
          <cell r="A14" t="str">
            <v>2018</v>
          </cell>
          <cell r="B14">
            <v>6528.18</v>
          </cell>
          <cell r="C14">
            <v>14492.83</v>
          </cell>
          <cell r="D14">
            <v>21021.010000000002</v>
          </cell>
          <cell r="E14">
            <v>9375.0991224200006</v>
          </cell>
          <cell r="F14">
            <v>17152.034311290001</v>
          </cell>
          <cell r="G14">
            <v>26527.133433710002</v>
          </cell>
          <cell r="H14">
            <v>0.58950729910809696</v>
          </cell>
          <cell r="I14">
            <v>0.54201636456916757</v>
          </cell>
          <cell r="J14">
            <v>0.55790050921111611</v>
          </cell>
        </row>
        <row r="15">
          <cell r="A15">
            <v>2019</v>
          </cell>
          <cell r="B15">
            <v>7070.3</v>
          </cell>
          <cell r="C15">
            <v>14355.978000000001</v>
          </cell>
          <cell r="D15">
            <v>21426.278000000002</v>
          </cell>
          <cell r="E15">
            <v>6767.5345130000005</v>
          </cell>
          <cell r="F15">
            <v>12584.792043269999</v>
          </cell>
          <cell r="G15">
            <v>19352.32655627</v>
          </cell>
          <cell r="H15">
            <v>0.48906022879824274</v>
          </cell>
          <cell r="I15">
            <v>0.46712814901197569</v>
          </cell>
          <cell r="J15">
            <v>0.47457059325230005</v>
          </cell>
        </row>
        <row r="16">
          <cell r="A16" t="str">
            <v>2020</v>
          </cell>
          <cell r="B16">
            <v>11786.807000000001</v>
          </cell>
          <cell r="C16">
            <v>28216.157000000003</v>
          </cell>
          <cell r="D16">
            <v>40002.964000000007</v>
          </cell>
          <cell r="E16">
            <v>10397.22835444</v>
          </cell>
          <cell r="F16">
            <v>17779.071616860001</v>
          </cell>
          <cell r="G16">
            <v>28176.299971300003</v>
          </cell>
          <cell r="H16">
            <v>0.46868066103938383</v>
          </cell>
          <cell r="I16">
            <v>0.38654165119950956</v>
          </cell>
          <cell r="J16">
            <v>0.41326788131888292</v>
          </cell>
        </row>
        <row r="17">
          <cell r="A17" t="str">
            <v>2021</v>
          </cell>
          <cell r="B17">
            <v>13111.088</v>
          </cell>
          <cell r="C17">
            <v>53475.488000000005</v>
          </cell>
          <cell r="D17">
            <v>66586.576000000001</v>
          </cell>
          <cell r="E17">
            <v>11081.746607039999</v>
          </cell>
          <cell r="F17">
            <v>27778.352784309998</v>
          </cell>
          <cell r="G17">
            <v>38860.099391349999</v>
          </cell>
          <cell r="H17">
            <v>0.45805904049851448</v>
          </cell>
          <cell r="I17">
            <v>0.34187125822209696</v>
          </cell>
          <cell r="J17">
            <v>0.36852844574877675</v>
          </cell>
        </row>
        <row r="18">
          <cell r="A18" t="str">
            <v>2022</v>
          </cell>
          <cell r="B18">
            <v>49674.663</v>
          </cell>
          <cell r="C18">
            <v>126855.40399999999</v>
          </cell>
          <cell r="D18">
            <v>176530.06699999998</v>
          </cell>
          <cell r="E18">
            <v>10247.463033210001</v>
          </cell>
          <cell r="F18">
            <v>45602.871200429996</v>
          </cell>
          <cell r="G18">
            <v>55850.334233639995</v>
          </cell>
          <cell r="H18">
            <v>0.17101300824224192</v>
          </cell>
          <cell r="I18">
            <v>0.26442843144192768</v>
          </cell>
          <cell r="J18">
            <v>0.2403401230789981</v>
          </cell>
        </row>
      </sheetData>
      <sheetData sheetId="6"/>
      <sheetData sheetId="7">
        <row r="582">
          <cell r="C582">
            <v>2643169.27685</v>
          </cell>
          <cell r="E582">
            <v>4066866.6148999999</v>
          </cell>
          <cell r="G582">
            <v>5124260.5122999996</v>
          </cell>
          <cell r="I582">
            <v>6958229.5699699996</v>
          </cell>
          <cell r="O582">
            <v>7129956.6940700002</v>
          </cell>
          <cell r="W582">
            <v>8897137.4847900011</v>
          </cell>
          <cell r="AE582">
            <v>10148982.30847</v>
          </cell>
          <cell r="AM582">
            <v>10148903.463679999</v>
          </cell>
          <cell r="AU582">
            <v>9375099.1224199999</v>
          </cell>
          <cell r="BC582">
            <v>6767534.5130000003</v>
          </cell>
          <cell r="BK582">
            <v>10397228.35444</v>
          </cell>
          <cell r="BS582">
            <v>11081746.607039999</v>
          </cell>
          <cell r="CA582">
            <v>10247463.03321</v>
          </cell>
        </row>
        <row r="583">
          <cell r="C583">
            <v>2392720.7768399999</v>
          </cell>
          <cell r="E583">
            <v>3729987.1952499999</v>
          </cell>
          <cell r="G583">
            <v>4885494.6605399996</v>
          </cell>
          <cell r="I583">
            <v>6657806.0729799997</v>
          </cell>
          <cell r="O583">
            <v>10141887.357559999</v>
          </cell>
          <cell r="W583">
            <v>13978425.62081</v>
          </cell>
          <cell r="AE583">
            <v>14831249.04642</v>
          </cell>
          <cell r="AM583">
            <v>18436034.218359999</v>
          </cell>
          <cell r="AU583">
            <v>17152034.31129</v>
          </cell>
          <cell r="BC583">
            <v>12584792.043269999</v>
          </cell>
          <cell r="BK583">
            <v>17779071.616860002</v>
          </cell>
          <cell r="BS583">
            <v>27778352.784309998</v>
          </cell>
          <cell r="CA583">
            <v>45602871.200429998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tabSelected="1" topLeftCell="A4" workbookViewId="0">
      <selection activeCell="K24" sqref="K24"/>
    </sheetView>
  </sheetViews>
  <sheetFormatPr defaultRowHeight="15" x14ac:dyDescent="0.25"/>
  <cols>
    <col min="1" max="1" width="8.42578125" style="1" bestFit="1" customWidth="1"/>
    <col min="2" max="2" width="9.5703125" style="1" bestFit="1" customWidth="1"/>
    <col min="3" max="3" width="10.7109375" style="1" customWidth="1"/>
    <col min="4" max="4" width="11" style="1" customWidth="1"/>
    <col min="5" max="6" width="9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7"/>
      <c r="B3" s="16"/>
      <c r="C3" s="16"/>
      <c r="D3" s="16"/>
      <c r="E3" s="16"/>
      <c r="F3" s="16"/>
      <c r="G3" s="16"/>
      <c r="H3" s="16"/>
      <c r="I3" s="16"/>
      <c r="J3" s="18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56" t="s">
        <v>4</v>
      </c>
      <c r="B4" s="58" t="s">
        <v>5</v>
      </c>
      <c r="C4" s="59"/>
      <c r="D4" s="60"/>
      <c r="E4" s="61" t="s">
        <v>6</v>
      </c>
      <c r="F4" s="62"/>
      <c r="G4" s="63"/>
      <c r="H4" s="64" t="s">
        <v>7</v>
      </c>
      <c r="I4" s="65"/>
      <c r="J4" s="66"/>
      <c r="AK4" s="3"/>
      <c r="AL4" s="3"/>
      <c r="AM4" s="3"/>
      <c r="AN4" s="3"/>
      <c r="AO4" s="3"/>
      <c r="AP4" s="3"/>
      <c r="AQ4" s="3"/>
      <c r="AR4" s="3"/>
    </row>
    <row r="5" spans="1:44" ht="21.75" customHeight="1" thickBot="1" x14ac:dyDescent="0.3">
      <c r="A5" s="57"/>
      <c r="B5" s="19" t="s">
        <v>8</v>
      </c>
      <c r="C5" s="20" t="s">
        <v>9</v>
      </c>
      <c r="D5" s="21" t="s">
        <v>10</v>
      </c>
      <c r="E5" s="22" t="s">
        <v>8</v>
      </c>
      <c r="F5" s="23" t="s">
        <v>9</v>
      </c>
      <c r="G5" s="24" t="s">
        <v>10</v>
      </c>
      <c r="H5" s="25" t="s">
        <v>8</v>
      </c>
      <c r="I5" s="26" t="s">
        <v>9</v>
      </c>
      <c r="J5" s="27" t="s">
        <v>10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28">
        <v>2010</v>
      </c>
      <c r="B6" s="29">
        <f>5634.874+30.741</f>
        <v>5665.6149999999998</v>
      </c>
      <c r="C6" s="30">
        <f>7812.764+1117.367</f>
        <v>8930.1309999999994</v>
      </c>
      <c r="D6" s="31">
        <f>SUM(B6:C6)</f>
        <v>14595.745999999999</v>
      </c>
      <c r="E6" s="29">
        <f>('[1]GENEL BİLANÇO'!C582)/1000</f>
        <v>2643.1692768500002</v>
      </c>
      <c r="F6" s="30">
        <f>'[1]GENEL BİLANÇO'!C583/1000</f>
        <v>2392.7207768399999</v>
      </c>
      <c r="G6" s="32">
        <f>SUM(E6:F6)</f>
        <v>5035.8900536900001</v>
      </c>
      <c r="H6" s="33">
        <f>E6/(B6+E6)</f>
        <v>0.31811745121538648</v>
      </c>
      <c r="I6" s="34">
        <f>F6/(C6+F6)</f>
        <v>0.2113178573735392</v>
      </c>
      <c r="J6" s="35">
        <f>G6/(D6+G6)</f>
        <v>0.25651912249786457</v>
      </c>
      <c r="L6" s="5">
        <f>D6+G6</f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28">
        <v>2011</v>
      </c>
      <c r="B7" s="36">
        <f>7359.092+7.328</f>
        <v>7366.42</v>
      </c>
      <c r="C7" s="37">
        <f>11101.915+1691.808</f>
        <v>12793.723000000002</v>
      </c>
      <c r="D7" s="38">
        <f t="shared" ref="D7:D17" si="0">SUM(B7:C7)</f>
        <v>20160.143000000004</v>
      </c>
      <c r="E7" s="36">
        <f>('[1]GENEL BİLANÇO'!E582)/1000</f>
        <v>4066.8666149000001</v>
      </c>
      <c r="F7" s="52">
        <f>('[1]GENEL BİLANÇO'!E583)/1000</f>
        <v>3729.9871952499998</v>
      </c>
      <c r="G7" s="32">
        <f t="shared" ref="G7:G17" si="1">SUM(E7:F7)</f>
        <v>7796.8538101499998</v>
      </c>
      <c r="H7" s="33">
        <f>E7/(B7+E7)</f>
        <v>0.35570407284288746</v>
      </c>
      <c r="I7" s="34">
        <f t="shared" ref="H7:J17" si="2">F7/(C7+F7)</f>
        <v>0.22573545233940515</v>
      </c>
      <c r="J7" s="35">
        <f t="shared" si="2"/>
        <v>0.27888738776545879</v>
      </c>
      <c r="L7" s="5">
        <f t="shared" ref="L7:L16" si="3">D7+G7</f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39">
        <v>2012</v>
      </c>
      <c r="B8" s="36">
        <f>8041.754+1.043</f>
        <v>8042.7969999999996</v>
      </c>
      <c r="C8" s="2">
        <f>11184.903+1691.443</f>
        <v>12876.346</v>
      </c>
      <c r="D8" s="38">
        <f t="shared" si="0"/>
        <v>20919.143</v>
      </c>
      <c r="E8" s="36">
        <f>('[1]GENEL BİLANÇO'!G582)/1000</f>
        <v>5124.2605122999994</v>
      </c>
      <c r="F8" s="52">
        <f>('[1]GENEL BİLANÇO'!G583)/1000</f>
        <v>4885.49466054</v>
      </c>
      <c r="G8" s="32">
        <f t="shared" si="1"/>
        <v>10009.755172839999</v>
      </c>
      <c r="H8" s="33">
        <f>E8/(B8+E8)</f>
        <v>0.38917279031500962</v>
      </c>
      <c r="I8" s="34">
        <f t="shared" si="2"/>
        <v>0.2750556518274424</v>
      </c>
      <c r="J8" s="35">
        <f t="shared" si="2"/>
        <v>0.32363762578616517</v>
      </c>
      <c r="K8" s="6"/>
      <c r="L8" s="5">
        <f t="shared" si="3"/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28">
        <v>2013</v>
      </c>
      <c r="B9" s="36">
        <f>8531.453+0.113</f>
        <v>8531.5659999999989</v>
      </c>
      <c r="C9" s="2">
        <f>11630.476+1743.948</f>
        <v>13374.424000000001</v>
      </c>
      <c r="D9" s="38">
        <f t="shared" si="0"/>
        <v>21905.989999999998</v>
      </c>
      <c r="E9" s="36">
        <f>('[1]GENEL BİLANÇO'!I582)/1000</f>
        <v>6958.2295699699998</v>
      </c>
      <c r="F9" s="52">
        <f>('[1]GENEL BİLANÇO'!I583)/1000</f>
        <v>6657.80607298</v>
      </c>
      <c r="G9" s="32">
        <f t="shared" si="1"/>
        <v>13616.035642949999</v>
      </c>
      <c r="H9" s="33">
        <f>E9/(B9+E9)</f>
        <v>0.44921377680799673</v>
      </c>
      <c r="I9" s="34">
        <f t="shared" si="2"/>
        <v>0.33235471281653378</v>
      </c>
      <c r="J9" s="35">
        <f t="shared" si="2"/>
        <v>0.38331247716027567</v>
      </c>
      <c r="L9" s="5">
        <f t="shared" si="3"/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28">
        <v>2014</v>
      </c>
      <c r="B10" s="36">
        <f>6832.149+0.037</f>
        <v>6832.1860000000006</v>
      </c>
      <c r="C10" s="2">
        <f>12622.733+1790.034</f>
        <v>14412.767</v>
      </c>
      <c r="D10" s="38">
        <f t="shared" si="0"/>
        <v>21244.953000000001</v>
      </c>
      <c r="E10" s="36">
        <f>('[1]GENEL BİLANÇO'!O582)/1000</f>
        <v>7129.9566940700006</v>
      </c>
      <c r="F10" s="52">
        <f>('[1]GENEL BİLANÇO'!O583)/1000</f>
        <v>10141.887357559999</v>
      </c>
      <c r="G10" s="32">
        <f t="shared" si="1"/>
        <v>17271.84405163</v>
      </c>
      <c r="H10" s="33">
        <f t="shared" si="2"/>
        <v>0.51066350275149641</v>
      </c>
      <c r="I10" s="34">
        <f t="shared" si="2"/>
        <v>0.41303319565715929</v>
      </c>
      <c r="J10" s="35">
        <f t="shared" si="2"/>
        <v>0.44842368456748588</v>
      </c>
      <c r="L10" s="5">
        <f t="shared" si="3"/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40">
        <v>2015</v>
      </c>
      <c r="B11" s="36">
        <f>6447.807+0.001</f>
        <v>6447.808</v>
      </c>
      <c r="C11" s="2">
        <f>14095.34+2061.885</f>
        <v>16157.225</v>
      </c>
      <c r="D11" s="38">
        <f t="shared" si="0"/>
        <v>22605.032999999999</v>
      </c>
      <c r="E11" s="36">
        <f>('[1]GENEL BİLANÇO'!W582)/1000</f>
        <v>8897.1374847900006</v>
      </c>
      <c r="F11" s="52">
        <f>('[1]GENEL BİLANÇO'!W583)/1000</f>
        <v>13978.42562081</v>
      </c>
      <c r="G11" s="32">
        <f t="shared" si="1"/>
        <v>22875.563105599998</v>
      </c>
      <c r="H11" s="33">
        <f t="shared" si="2"/>
        <v>0.57980899923097773</v>
      </c>
      <c r="I11" s="34">
        <f t="shared" si="2"/>
        <v>0.46385013539934256</v>
      </c>
      <c r="J11" s="35">
        <f t="shared" si="2"/>
        <v>0.50297412664701957</v>
      </c>
      <c r="L11" s="5">
        <f t="shared" si="3"/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40">
        <v>2016</v>
      </c>
      <c r="B12" s="36">
        <f>6719.497+0.001</f>
        <v>6719.4980000000005</v>
      </c>
      <c r="C12" s="2">
        <f>13762.387+2354.076</f>
        <v>16116.463</v>
      </c>
      <c r="D12" s="38">
        <f t="shared" si="0"/>
        <v>22835.960999999999</v>
      </c>
      <c r="E12" s="36">
        <f>('[1]GENEL BİLANÇO'!AE582)/1000</f>
        <v>10148.98230847</v>
      </c>
      <c r="F12" s="52">
        <f>('[1]GENEL BİLANÇO'!AE583)/1000</f>
        <v>14831.24904642</v>
      </c>
      <c r="G12" s="32">
        <f t="shared" si="1"/>
        <v>24980.231354889998</v>
      </c>
      <c r="H12" s="33">
        <f t="shared" si="2"/>
        <v>0.60165362397073752</v>
      </c>
      <c r="I12" s="34">
        <f t="shared" si="2"/>
        <v>0.47923571940225757</v>
      </c>
      <c r="J12" s="35">
        <f t="shared" si="2"/>
        <v>0.52242201071736649</v>
      </c>
      <c r="L12" s="5">
        <f t="shared" si="3"/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40">
        <v>2017</v>
      </c>
      <c r="B13" s="36">
        <v>7202.6080000000002</v>
      </c>
      <c r="C13" s="2">
        <f>15070.763+2580.2</f>
        <v>17650.963</v>
      </c>
      <c r="D13" s="38">
        <f t="shared" si="0"/>
        <v>24853.571</v>
      </c>
      <c r="E13" s="36">
        <f>('[1]GENEL BİLANÇO'!AM582)/1000</f>
        <v>10148.903463679999</v>
      </c>
      <c r="F13" s="52">
        <f>('[1]GENEL BİLANÇO'!AM583)/1000</f>
        <v>18436.034218360001</v>
      </c>
      <c r="G13" s="32">
        <f t="shared" si="1"/>
        <v>28584.937682039999</v>
      </c>
      <c r="H13" s="33">
        <f t="shared" si="2"/>
        <v>0.58490025407432522</v>
      </c>
      <c r="I13" s="34">
        <f t="shared" si="2"/>
        <v>0.51087748051756132</v>
      </c>
      <c r="J13" s="35">
        <f t="shared" si="2"/>
        <v>0.53491271345390357</v>
      </c>
      <c r="L13" s="5">
        <f t="shared" si="3"/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41" t="s">
        <v>2</v>
      </c>
      <c r="B14" s="36">
        <v>6528.18</v>
      </c>
      <c r="C14" s="2">
        <f>12895.366+1597.464</f>
        <v>14492.83</v>
      </c>
      <c r="D14" s="38">
        <f t="shared" si="0"/>
        <v>21021.010000000002</v>
      </c>
      <c r="E14" s="36">
        <f>('[1]GENEL BİLANÇO'!AU582)/1000</f>
        <v>9375.0991224200006</v>
      </c>
      <c r="F14" s="52">
        <f>('[1]GENEL BİLANÇO'!AU583)/1000</f>
        <v>17152.034311290001</v>
      </c>
      <c r="G14" s="32">
        <f t="shared" si="1"/>
        <v>26527.133433710002</v>
      </c>
      <c r="H14" s="33">
        <f t="shared" si="2"/>
        <v>0.58950729910809696</v>
      </c>
      <c r="I14" s="34">
        <f t="shared" si="2"/>
        <v>0.54201636456916757</v>
      </c>
      <c r="J14" s="35">
        <f t="shared" si="2"/>
        <v>0.55790050921111611</v>
      </c>
      <c r="L14" s="5">
        <f t="shared" si="3"/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41">
        <v>2019</v>
      </c>
      <c r="B15" s="36">
        <v>7070.3</v>
      </c>
      <c r="C15" s="2">
        <f>13907.931+448.047</f>
        <v>14355.978000000001</v>
      </c>
      <c r="D15" s="38">
        <f t="shared" si="0"/>
        <v>21426.278000000002</v>
      </c>
      <c r="E15" s="36">
        <f>('[1]GENEL BİLANÇO'!BC582)/1000</f>
        <v>6767.5345130000005</v>
      </c>
      <c r="F15" s="52">
        <f>('[1]GENEL BİLANÇO'!BC583)/1000</f>
        <v>12584.792043269999</v>
      </c>
      <c r="G15" s="32">
        <f t="shared" si="1"/>
        <v>19352.32655627</v>
      </c>
      <c r="H15" s="33">
        <f t="shared" si="2"/>
        <v>0.48906022879824274</v>
      </c>
      <c r="I15" s="34">
        <f t="shared" si="2"/>
        <v>0.46712814901197569</v>
      </c>
      <c r="J15" s="35">
        <f t="shared" si="2"/>
        <v>0.47457059325230005</v>
      </c>
      <c r="L15" s="5">
        <f t="shared" si="3"/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41" t="s">
        <v>3</v>
      </c>
      <c r="B16" s="36">
        <v>11786.807000000001</v>
      </c>
      <c r="C16" s="2">
        <f>28104.026+112.131</f>
        <v>28216.157000000003</v>
      </c>
      <c r="D16" s="38">
        <f t="shared" si="0"/>
        <v>40002.964000000007</v>
      </c>
      <c r="E16" s="36">
        <f>('[1]GENEL BİLANÇO'!BK582)/1000</f>
        <v>10397.22835444</v>
      </c>
      <c r="F16" s="52">
        <f>('[1]GENEL BİLANÇO'!BK583)/1000</f>
        <v>17779.071616860001</v>
      </c>
      <c r="G16" s="32">
        <f t="shared" si="1"/>
        <v>28176.299971300003</v>
      </c>
      <c r="H16" s="33">
        <f t="shared" si="2"/>
        <v>0.46868066103938383</v>
      </c>
      <c r="I16" s="34">
        <f t="shared" si="2"/>
        <v>0.38654165119950956</v>
      </c>
      <c r="J16" s="35">
        <f t="shared" si="2"/>
        <v>0.41326788131888292</v>
      </c>
      <c r="L16" s="5">
        <f t="shared" si="3"/>
        <v>68179.26397130001</v>
      </c>
    </row>
    <row r="17" spans="1:12" x14ac:dyDescent="0.25">
      <c r="A17" s="41" t="s">
        <v>11</v>
      </c>
      <c r="B17" s="36">
        <v>13111.088</v>
      </c>
      <c r="C17" s="2">
        <f>53468.158+7.33</f>
        <v>53475.488000000005</v>
      </c>
      <c r="D17" s="38">
        <f t="shared" si="0"/>
        <v>66586.576000000001</v>
      </c>
      <c r="E17" s="36">
        <f>('[1]GENEL BİLANÇO'!BS582)/1000</f>
        <v>11081.746607039999</v>
      </c>
      <c r="F17" s="52">
        <f>('[1]GENEL BİLANÇO'!BS583)/1000</f>
        <v>27778.352784309998</v>
      </c>
      <c r="G17" s="32">
        <f t="shared" si="1"/>
        <v>38860.099391349999</v>
      </c>
      <c r="H17" s="33">
        <f t="shared" si="2"/>
        <v>0.45805904049851448</v>
      </c>
      <c r="I17" s="34">
        <f t="shared" si="2"/>
        <v>0.34187125822209696</v>
      </c>
      <c r="J17" s="35">
        <f t="shared" si="2"/>
        <v>0.36852844574877675</v>
      </c>
      <c r="L17" s="5">
        <f>D17+G17</f>
        <v>105446.67539135</v>
      </c>
    </row>
    <row r="18" spans="1:12" ht="15.75" thickBot="1" x14ac:dyDescent="0.3">
      <c r="A18" s="41" t="s">
        <v>12</v>
      </c>
      <c r="B18" s="42">
        <v>49674.663</v>
      </c>
      <c r="C18" s="43">
        <v>126855.40399999999</v>
      </c>
      <c r="D18" s="44">
        <f>SUM(B18:C18)</f>
        <v>176530.06699999998</v>
      </c>
      <c r="E18" s="42">
        <f>('[1]GENEL BİLANÇO'!CA582)/1000</f>
        <v>10247.463033210001</v>
      </c>
      <c r="F18" s="53">
        <f>('[1]GENEL BİLANÇO'!CA583)/1000</f>
        <v>45602.871200429996</v>
      </c>
      <c r="G18" s="45">
        <f>SUM(E18:F18)</f>
        <v>55850.334233639995</v>
      </c>
      <c r="H18" s="46">
        <f>E18/(B18+E18)</f>
        <v>0.17101300824224192</v>
      </c>
      <c r="I18" s="47">
        <f>F18/(C18+F18)</f>
        <v>0.26442843144192768</v>
      </c>
      <c r="J18" s="48">
        <f>G18/(D18+G18)</f>
        <v>0.2403401230789981</v>
      </c>
      <c r="L18" s="5">
        <f>D18+G18</f>
        <v>232380.40123363998</v>
      </c>
    </row>
    <row r="19" spans="1:12" x14ac:dyDescent="0.25">
      <c r="B19" s="49"/>
      <c r="C19" s="49"/>
      <c r="D19" s="49"/>
    </row>
    <row r="20" spans="1:12" x14ac:dyDescent="0.25">
      <c r="B20" s="50"/>
      <c r="C20" s="50"/>
      <c r="D20" s="50"/>
    </row>
    <row r="21" spans="1:12" x14ac:dyDescent="0.25">
      <c r="B21" s="50"/>
      <c r="C21" s="50"/>
      <c r="D21" s="50"/>
    </row>
    <row r="22" spans="1:12" x14ac:dyDescent="0.25">
      <c r="B22" s="50"/>
      <c r="C22" s="50"/>
      <c r="D22" s="50"/>
    </row>
    <row r="23" spans="1:12" x14ac:dyDescent="0.25">
      <c r="B23" s="51"/>
      <c r="C23" s="3"/>
      <c r="D23" s="3"/>
    </row>
    <row r="24" spans="1:12" x14ac:dyDescent="0.25">
      <c r="B24" s="3"/>
      <c r="C24" s="3"/>
      <c r="D24" s="3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Rapor_6</vt:lpstr>
      <vt:lpstr>Rapor_6!Print_Area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2023-03-15T08:32:08Z</dcterms:modified>
</cp:coreProperties>
</file>